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0950" windowHeight="5835" activeTab="0"/>
  </bookViews>
  <sheets>
    <sheet name="L7-1015" sheetId="1" r:id="rId1"/>
  </sheets>
  <definedNames/>
  <calcPr fullCalcOnLoad="1"/>
</workbook>
</file>

<file path=xl/sharedStrings.xml><?xml version="1.0" encoding="utf-8"?>
<sst xmlns="http://schemas.openxmlformats.org/spreadsheetml/2006/main" count="175" uniqueCount="65">
  <si>
    <t>Medeltal</t>
  </si>
  <si>
    <t>Obeh</t>
  </si>
  <si>
    <t>Beh</t>
  </si>
  <si>
    <t>MedelTal</t>
  </si>
  <si>
    <t>dt/ha</t>
  </si>
  <si>
    <t>rel tal</t>
  </si>
  <si>
    <t xml:space="preserve">Sortblandning </t>
  </si>
  <si>
    <t xml:space="preserve">Sort                  </t>
  </si>
  <si>
    <t>Nyboholm, Furulund</t>
  </si>
  <si>
    <t>Trolleholm, Svalöv</t>
  </si>
  <si>
    <t>Till Försöksringarnas medlemmar</t>
  </si>
  <si>
    <t>L7-1015 M409/01</t>
  </si>
  <si>
    <t>SW</t>
  </si>
  <si>
    <t>NS Cardos</t>
  </si>
  <si>
    <t>Pl</t>
  </si>
  <si>
    <t>Ceb Ritmo</t>
  </si>
  <si>
    <t>SSd</t>
  </si>
  <si>
    <t>Trigger</t>
  </si>
  <si>
    <t>Ponder</t>
  </si>
  <si>
    <t>Terje</t>
  </si>
  <si>
    <t>Agaton</t>
  </si>
  <si>
    <t>Kosack</t>
  </si>
  <si>
    <t>SW 46522-6</t>
  </si>
  <si>
    <t>CWW 00/40</t>
  </si>
  <si>
    <t>Ceb Kampa</t>
  </si>
  <si>
    <t>Nic Redford</t>
  </si>
  <si>
    <t>CPBT Biscay</t>
  </si>
  <si>
    <t>Zel Bristol</t>
  </si>
  <si>
    <t>NS Tommi</t>
  </si>
  <si>
    <t>IGP History</t>
  </si>
  <si>
    <t>FD Gefion</t>
  </si>
  <si>
    <t>Eng Magnus</t>
  </si>
  <si>
    <t>DP Hyno 1</t>
  </si>
  <si>
    <t>IGP Novalis</t>
  </si>
  <si>
    <t>LSD F1</t>
  </si>
  <si>
    <t>LSD F2</t>
  </si>
  <si>
    <t>C.V. %</t>
  </si>
  <si>
    <t>2,01*</t>
  </si>
  <si>
    <t>L7-1015, L 116/01</t>
  </si>
  <si>
    <t>Barum, Kristianstad</t>
  </si>
  <si>
    <t>WHW 11 Agami*</t>
  </si>
  <si>
    <t>DP Hyno 1*</t>
  </si>
  <si>
    <t>LP Certo*</t>
  </si>
  <si>
    <t>NS Hybnos IIB*</t>
  </si>
  <si>
    <t>1,21*</t>
  </si>
  <si>
    <t>4,10*</t>
  </si>
  <si>
    <t>-</t>
  </si>
  <si>
    <t xml:space="preserve">Bollerups lantbr. Inst. Tomelilla </t>
  </si>
  <si>
    <t>0,91*</t>
  </si>
  <si>
    <t>3,09*</t>
  </si>
  <si>
    <t>L7-1015, L 284/01</t>
  </si>
  <si>
    <t>L7-1015 M 821/01</t>
  </si>
  <si>
    <t>Gislöv, Trelleborg</t>
  </si>
  <si>
    <t>L7-1015 M 312/01</t>
  </si>
  <si>
    <t>6,83*</t>
  </si>
  <si>
    <t>1,65*</t>
  </si>
  <si>
    <t>5,60*</t>
  </si>
  <si>
    <t>5 försök*</t>
  </si>
  <si>
    <t>Sortblandningen bestårav pentiou, Ritmo, Cortez och Solist.</t>
  </si>
  <si>
    <t xml:space="preserve">Svampbehandling utförd i 4 av 8 block med 1,0 l Stereo i stadie 31-32 samt 0,6 l Amistar + 0,4 l Forbel i stadie 51. </t>
  </si>
  <si>
    <t>IGP Novalis*</t>
  </si>
  <si>
    <t>0,98*</t>
  </si>
  <si>
    <t>3,31*</t>
  </si>
  <si>
    <t xml:space="preserve">Snabbvattenhaltskorrigerade resultat från EU-serien i höstvete, L7-1015. </t>
  </si>
  <si>
    <t>*Certo, Hybnos och Agami endast provade i 4 försök. Flera av sorterna har troligen påverkats av torkan och skiljer sig från tidigare år.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</si>
</sst>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0"/>
    <numFmt numFmtId="166" formatCode="0.000"/>
    <numFmt numFmtId="167" formatCode="0.00000"/>
    <numFmt numFmtId="168" formatCode="0.000000"/>
    <numFmt numFmtId="169" formatCode="0.0000000"/>
    <numFmt numFmtId="170" formatCode="_(* #,##0_);_(* \(#,##0\);_(* &quot;-&quot;_);_(@_)"/>
    <numFmt numFmtId="171" formatCode="_(* #,##0.00_);_(* \(#,##0.00\);_(* &quot;-&quot;??_);_(@_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</numFmts>
  <fonts count="8">
    <font>
      <sz val="10"/>
      <name val="Arial"/>
      <family val="0"/>
    </font>
    <font>
      <b/>
      <sz val="12"/>
      <name val="Arial"/>
      <family val="2"/>
    </font>
    <font>
      <sz val="10"/>
      <name val="Times New Roman"/>
      <family val="0"/>
    </font>
    <font>
      <sz val="10"/>
      <name val="Century Schoolbook"/>
      <family val="0"/>
    </font>
    <font>
      <b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164" fontId="5" fillId="0" borderId="1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Fill="1" applyBorder="1" applyAlignment="1">
      <alignment horizontal="left"/>
    </xf>
    <xf numFmtId="164" fontId="6" fillId="0" borderId="8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3" xfId="0" applyFont="1" applyFill="1" applyBorder="1" applyAlignment="1">
      <alignment/>
    </xf>
    <xf numFmtId="0" fontId="5" fillId="0" borderId="3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164" fontId="5" fillId="0" borderId="1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5" xfId="0" applyFont="1" applyBorder="1" applyAlignment="1">
      <alignment/>
    </xf>
    <xf numFmtId="0" fontId="7" fillId="0" borderId="0" xfId="0" applyFont="1" applyAlignment="1">
      <alignment horizontal="right"/>
    </xf>
    <xf numFmtId="1" fontId="5" fillId="0" borderId="0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12" xfId="0" applyFont="1" applyBorder="1" applyAlignment="1">
      <alignment/>
    </xf>
    <xf numFmtId="1" fontId="6" fillId="0" borderId="12" xfId="0" applyNumberFormat="1" applyFont="1" applyBorder="1" applyAlignment="1">
      <alignment horizontal="center"/>
    </xf>
    <xf numFmtId="0" fontId="7" fillId="0" borderId="14" xfId="0" applyFont="1" applyBorder="1" applyAlignment="1">
      <alignment horizontal="right"/>
    </xf>
    <xf numFmtId="164" fontId="7" fillId="0" borderId="14" xfId="0" applyNumberFormat="1" applyFont="1" applyBorder="1" applyAlignment="1">
      <alignment horizontal="right"/>
    </xf>
    <xf numFmtId="164" fontId="5" fillId="0" borderId="5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7" fillId="0" borderId="19" xfId="0" applyFont="1" applyBorder="1" applyAlignment="1">
      <alignment horizontal="right"/>
    </xf>
    <xf numFmtId="164" fontId="6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8" xfId="0" applyFont="1" applyFill="1" applyBorder="1" applyAlignment="1">
      <alignment horizontal="left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164" fontId="6" fillId="0" borderId="0" xfId="0" applyNumberFormat="1" applyFont="1" applyAlignment="1">
      <alignment horizontal="center"/>
    </xf>
    <xf numFmtId="1" fontId="6" fillId="0" borderId="9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</cellXfs>
  <cellStyles count="26">
    <cellStyle name="Normal" xfId="0"/>
    <cellStyle name="Normal_Blad5" xfId="15"/>
    <cellStyle name="Normal_ETTIKETT NY!!" xfId="16"/>
    <cellStyle name="Normal_Fältkort 9 (2)" xfId="17"/>
    <cellStyle name="Normal_L7-201 LÖB" xfId="18"/>
    <cellStyle name="Normal_Mall Kompl.k. Helgegården1" xfId="19"/>
    <cellStyle name="Normal_Mall144Ny 990819 " xfId="20"/>
    <cellStyle name="Normal_Mall72Ny" xfId="21"/>
    <cellStyle name="Normal_Mall72Ny (2)" xfId="22"/>
    <cellStyle name="Normal_Mall72Ny 990819" xfId="23"/>
    <cellStyle name="Normal_Ogräs2FDBas2" xfId="24"/>
    <cellStyle name="Normal_variabler" xfId="25"/>
    <cellStyle name="Normal_Önnestad Man.reg." xfId="26"/>
    <cellStyle name="Percent" xfId="27"/>
    <cellStyle name="Comma" xfId="28"/>
    <cellStyle name="Comma [0]" xfId="29"/>
    <cellStyle name="Tusental (0)_ETTIKETT NY!!" xfId="30"/>
    <cellStyle name="Tusental (0)_Önnestad Man.reg." xfId="31"/>
    <cellStyle name="Tusental_ETTIKETT NY!!" xfId="32"/>
    <cellStyle name="Tusental_Önnestad Man.reg." xfId="33"/>
    <cellStyle name="Currency" xfId="34"/>
    <cellStyle name="Currency [0]" xfId="35"/>
    <cellStyle name="Valuta (0)_ETTIKETT NY!!" xfId="36"/>
    <cellStyle name="Valuta (0)_Önnestad Man.reg." xfId="37"/>
    <cellStyle name="Valuta_ETTIKETT NY!!" xfId="38"/>
    <cellStyle name="Valuta_Önnestad Man.reg.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8"/>
  <sheetViews>
    <sheetView tabSelected="1" zoomScale="75" zoomScaleNormal="75" workbookViewId="0" topLeftCell="A42">
      <selection activeCell="A69" sqref="A69"/>
    </sheetView>
  </sheetViews>
  <sheetFormatPr defaultColWidth="9.140625" defaultRowHeight="12.75"/>
  <cols>
    <col min="1" max="1" width="12.28125" style="16" customWidth="1"/>
    <col min="2" max="2" width="3.7109375" style="16" customWidth="1"/>
    <col min="3" max="16" width="6.421875" style="16" customWidth="1"/>
    <col min="17" max="17" width="6.28125" style="16" customWidth="1"/>
    <col min="18" max="22" width="5.140625" style="16" customWidth="1"/>
    <col min="23" max="23" width="7.140625" style="16" customWidth="1"/>
    <col min="24" max="24" width="7.28125" style="16" customWidth="1"/>
    <col min="25" max="25" width="5.140625" style="16" customWidth="1"/>
    <col min="26" max="26" width="6.28125" style="16" customWidth="1"/>
    <col min="27" max="27" width="5.140625" style="16" customWidth="1"/>
    <col min="28" max="16384" width="9.140625" style="16" customWidth="1"/>
  </cols>
  <sheetData>
    <row r="1" spans="1:3" ht="18.75" customHeight="1">
      <c r="A1" s="1" t="s">
        <v>10</v>
      </c>
      <c r="B1" s="3"/>
      <c r="C1" s="3"/>
    </row>
    <row r="2" spans="1:27" ht="19.5" customHeight="1">
      <c r="A2" s="82" t="s">
        <v>63</v>
      </c>
      <c r="B2" s="82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28" ht="18" customHeight="1">
      <c r="A3" s="82" t="s">
        <v>58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AB3" s="2"/>
    </row>
    <row r="4" spans="1:28" ht="18.75" customHeight="1">
      <c r="A4" s="82" t="s">
        <v>59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AB4" s="2"/>
    </row>
    <row r="5" ht="12" thickBot="1">
      <c r="AB5" s="2"/>
    </row>
    <row r="6" spans="1:28" ht="11.25">
      <c r="A6" s="19"/>
      <c r="B6" s="18"/>
      <c r="C6" s="19" t="s">
        <v>50</v>
      </c>
      <c r="D6" s="18"/>
      <c r="E6" s="18"/>
      <c r="F6" s="18"/>
      <c r="G6" s="19" t="s">
        <v>38</v>
      </c>
      <c r="H6" s="18"/>
      <c r="I6" s="18"/>
      <c r="J6" s="18"/>
      <c r="K6" s="19" t="s">
        <v>51</v>
      </c>
      <c r="L6" s="18"/>
      <c r="M6" s="18"/>
      <c r="N6" s="18"/>
      <c r="O6" s="39"/>
      <c r="AB6" s="2"/>
    </row>
    <row r="7" spans="1:28" ht="12" thickBot="1">
      <c r="A7" s="73"/>
      <c r="B7" s="4"/>
      <c r="C7" s="23" t="s">
        <v>47</v>
      </c>
      <c r="D7" s="24"/>
      <c r="E7" s="24"/>
      <c r="F7" s="24"/>
      <c r="G7" s="23" t="s">
        <v>39</v>
      </c>
      <c r="H7" s="24"/>
      <c r="I7" s="24"/>
      <c r="J7" s="25"/>
      <c r="K7" s="23" t="s">
        <v>52</v>
      </c>
      <c r="L7" s="24"/>
      <c r="M7" s="24"/>
      <c r="N7" s="24"/>
      <c r="O7" s="39"/>
      <c r="AB7" s="2"/>
    </row>
    <row r="8" spans="1:28" ht="11.25">
      <c r="A8" s="73"/>
      <c r="B8" s="4"/>
      <c r="C8" s="8" t="s">
        <v>1</v>
      </c>
      <c r="D8" s="9" t="s">
        <v>2</v>
      </c>
      <c r="E8" s="4" t="s">
        <v>3</v>
      </c>
      <c r="F8" s="4"/>
      <c r="G8" s="8" t="s">
        <v>1</v>
      </c>
      <c r="H8" s="9" t="s">
        <v>2</v>
      </c>
      <c r="I8" s="4" t="s">
        <v>3</v>
      </c>
      <c r="J8" s="4"/>
      <c r="K8" s="8" t="s">
        <v>1</v>
      </c>
      <c r="L8" s="9" t="s">
        <v>2</v>
      </c>
      <c r="M8" s="40" t="s">
        <v>3</v>
      </c>
      <c r="N8" s="4"/>
      <c r="O8" s="39"/>
      <c r="AB8" s="2"/>
    </row>
    <row r="9" spans="1:28" ht="12" thickBot="1">
      <c r="A9" s="23" t="s">
        <v>7</v>
      </c>
      <c r="B9" s="24"/>
      <c r="C9" s="13" t="s">
        <v>4</v>
      </c>
      <c r="D9" s="14" t="s">
        <v>4</v>
      </c>
      <c r="E9" s="14" t="s">
        <v>4</v>
      </c>
      <c r="F9" s="14" t="s">
        <v>5</v>
      </c>
      <c r="G9" s="13" t="s">
        <v>4</v>
      </c>
      <c r="H9" s="14" t="s">
        <v>4</v>
      </c>
      <c r="I9" s="14" t="s">
        <v>4</v>
      </c>
      <c r="J9" s="14" t="s">
        <v>5</v>
      </c>
      <c r="K9" s="13" t="s">
        <v>4</v>
      </c>
      <c r="L9" s="14" t="s">
        <v>4</v>
      </c>
      <c r="M9" s="14" t="s">
        <v>4</v>
      </c>
      <c r="N9" s="15" t="s">
        <v>5</v>
      </c>
      <c r="O9" s="39"/>
      <c r="AB9" s="2"/>
    </row>
    <row r="10" spans="1:28" ht="11.25">
      <c r="A10" s="74" t="s">
        <v>6</v>
      </c>
      <c r="B10" s="29"/>
      <c r="C10" s="57">
        <v>94</v>
      </c>
      <c r="D10" s="58">
        <v>119.7</v>
      </c>
      <c r="E10" s="58">
        <f>(C10+D10)/2</f>
        <v>106.85</v>
      </c>
      <c r="F10" s="59">
        <f>E10/1.069</f>
        <v>99.9532273152479</v>
      </c>
      <c r="G10" s="30">
        <v>81.11</v>
      </c>
      <c r="H10" s="31">
        <v>92.73</v>
      </c>
      <c r="I10" s="32">
        <f>(G10+H10)/2</f>
        <v>86.92</v>
      </c>
      <c r="J10" s="7">
        <f>I10/0.869</f>
        <v>100.02301495972382</v>
      </c>
      <c r="K10" s="30">
        <v>93.21</v>
      </c>
      <c r="L10" s="80">
        <v>103.89</v>
      </c>
      <c r="M10" s="80">
        <f>(K10+L10)/2</f>
        <v>98.55</v>
      </c>
      <c r="N10" s="81">
        <f>M10/0.986</f>
        <v>99.94929006085192</v>
      </c>
      <c r="O10" s="17"/>
      <c r="AB10" s="2"/>
    </row>
    <row r="11" spans="1:28" ht="11.25">
      <c r="A11" s="75" t="s">
        <v>17</v>
      </c>
      <c r="B11" s="33" t="s">
        <v>12</v>
      </c>
      <c r="C11" s="5">
        <v>97.6</v>
      </c>
      <c r="D11" s="6">
        <v>125.6</v>
      </c>
      <c r="E11" s="6">
        <f aca="true" t="shared" si="0" ref="E11:E32">(C11+D11)/2</f>
        <v>111.6</v>
      </c>
      <c r="F11" s="60">
        <f aca="true" t="shared" si="1" ref="F11:F31">E11/1.069</f>
        <v>104.39663236669784</v>
      </c>
      <c r="G11" s="5">
        <v>81.02</v>
      </c>
      <c r="H11" s="6">
        <v>94.03</v>
      </c>
      <c r="I11" s="6">
        <f aca="true" t="shared" si="2" ref="I11:I32">(G11+H11)/2</f>
        <v>87.525</v>
      </c>
      <c r="J11" s="7">
        <f aca="true" t="shared" si="3" ref="J11:J32">I11/0.869</f>
        <v>100.71921749136939</v>
      </c>
      <c r="K11" s="56">
        <v>91.79</v>
      </c>
      <c r="L11" s="64">
        <v>109.83</v>
      </c>
      <c r="M11" s="64">
        <f aca="true" t="shared" si="4" ref="M11:M32">(K11+L11)/2</f>
        <v>100.81</v>
      </c>
      <c r="N11" s="49">
        <f aca="true" t="shared" si="5" ref="N11:N32">M11/0.986</f>
        <v>102.24137931034483</v>
      </c>
      <c r="O11" s="7"/>
      <c r="AB11" s="2"/>
    </row>
    <row r="12" spans="1:28" ht="11.25">
      <c r="A12" s="76" t="s">
        <v>18</v>
      </c>
      <c r="B12" s="34" t="s">
        <v>12</v>
      </c>
      <c r="C12" s="5">
        <v>93.37</v>
      </c>
      <c r="D12" s="6">
        <v>122.6</v>
      </c>
      <c r="E12" s="6">
        <f t="shared" si="0"/>
        <v>107.985</v>
      </c>
      <c r="F12" s="60">
        <f t="shared" si="1"/>
        <v>101.01496725912068</v>
      </c>
      <c r="G12" s="5">
        <v>82.9</v>
      </c>
      <c r="H12" s="6">
        <v>94.97</v>
      </c>
      <c r="I12" s="6">
        <f t="shared" si="2"/>
        <v>88.935</v>
      </c>
      <c r="J12" s="7">
        <f t="shared" si="3"/>
        <v>102.34177215189874</v>
      </c>
      <c r="K12" s="56">
        <v>82.04</v>
      </c>
      <c r="L12" s="64">
        <v>99.22</v>
      </c>
      <c r="M12" s="64">
        <f t="shared" si="4"/>
        <v>90.63</v>
      </c>
      <c r="N12" s="49">
        <f t="shared" si="5"/>
        <v>91.91683569979716</v>
      </c>
      <c r="O12" s="7"/>
      <c r="AB12" s="2"/>
    </row>
    <row r="13" spans="1:28" ht="11.25">
      <c r="A13" s="75" t="s">
        <v>19</v>
      </c>
      <c r="B13" s="41" t="s">
        <v>12</v>
      </c>
      <c r="C13" s="5">
        <v>86.9</v>
      </c>
      <c r="D13" s="6">
        <v>118.4</v>
      </c>
      <c r="E13" s="6">
        <f t="shared" si="0"/>
        <v>102.65</v>
      </c>
      <c r="F13" s="60">
        <f t="shared" si="1"/>
        <v>96.0243217960711</v>
      </c>
      <c r="G13" s="6">
        <v>68.78</v>
      </c>
      <c r="H13" s="6">
        <v>81.88</v>
      </c>
      <c r="I13" s="6">
        <f t="shared" si="2"/>
        <v>75.33</v>
      </c>
      <c r="J13" s="7">
        <f t="shared" si="3"/>
        <v>86.68584579976985</v>
      </c>
      <c r="K13" s="56">
        <v>85.71</v>
      </c>
      <c r="L13" s="64">
        <v>98.9</v>
      </c>
      <c r="M13" s="64">
        <f t="shared" si="4"/>
        <v>92.305</v>
      </c>
      <c r="N13" s="49">
        <f t="shared" si="5"/>
        <v>93.61561866125761</v>
      </c>
      <c r="O13" s="7"/>
      <c r="AB13" s="2"/>
    </row>
    <row r="14" spans="1:28" ht="11.25">
      <c r="A14" s="77" t="s">
        <v>20</v>
      </c>
      <c r="B14" s="35" t="s">
        <v>12</v>
      </c>
      <c r="C14" s="10">
        <v>97.2</v>
      </c>
      <c r="D14" s="11">
        <v>117</v>
      </c>
      <c r="E14" s="11">
        <f t="shared" si="0"/>
        <v>107.1</v>
      </c>
      <c r="F14" s="62">
        <f t="shared" si="1"/>
        <v>100.18709073900841</v>
      </c>
      <c r="G14" s="10">
        <v>77.09</v>
      </c>
      <c r="H14" s="11">
        <v>88.14</v>
      </c>
      <c r="I14" s="11">
        <f t="shared" si="2"/>
        <v>82.61500000000001</v>
      </c>
      <c r="J14" s="12">
        <f t="shared" si="3"/>
        <v>95.06904487917147</v>
      </c>
      <c r="K14" s="67">
        <v>85.5</v>
      </c>
      <c r="L14" s="65">
        <v>100.17</v>
      </c>
      <c r="M14" s="65">
        <f t="shared" si="4"/>
        <v>92.83500000000001</v>
      </c>
      <c r="N14" s="46">
        <f t="shared" si="5"/>
        <v>94.15314401622719</v>
      </c>
      <c r="O14" s="7"/>
      <c r="AB14" s="2"/>
    </row>
    <row r="15" spans="1:28" ht="11.25">
      <c r="A15" s="76" t="s">
        <v>21</v>
      </c>
      <c r="B15" s="34" t="s">
        <v>12</v>
      </c>
      <c r="C15" s="5">
        <v>90</v>
      </c>
      <c r="D15" s="6">
        <v>104.9</v>
      </c>
      <c r="E15" s="6">
        <f t="shared" si="0"/>
        <v>97.45</v>
      </c>
      <c r="F15" s="60">
        <f t="shared" si="1"/>
        <v>91.1599625818522</v>
      </c>
      <c r="G15" s="5">
        <v>66.82</v>
      </c>
      <c r="H15" s="6">
        <v>79.22</v>
      </c>
      <c r="I15" s="6">
        <f t="shared" si="2"/>
        <v>73.02</v>
      </c>
      <c r="J15" s="7">
        <f t="shared" si="3"/>
        <v>84.02761795166857</v>
      </c>
      <c r="K15" s="56">
        <v>78.47</v>
      </c>
      <c r="L15" s="64">
        <v>84.67</v>
      </c>
      <c r="M15" s="64">
        <f t="shared" si="4"/>
        <v>81.57</v>
      </c>
      <c r="N15" s="49">
        <f t="shared" si="5"/>
        <v>82.72819472616632</v>
      </c>
      <c r="O15" s="7"/>
      <c r="AB15" s="2"/>
    </row>
    <row r="16" spans="1:28" ht="11.25">
      <c r="A16" s="76" t="s">
        <v>13</v>
      </c>
      <c r="B16" s="34" t="s">
        <v>12</v>
      </c>
      <c r="C16" s="5">
        <v>94</v>
      </c>
      <c r="D16" s="6">
        <v>116.3</v>
      </c>
      <c r="E16" s="6">
        <f t="shared" si="0"/>
        <v>105.15</v>
      </c>
      <c r="F16" s="60">
        <f t="shared" si="1"/>
        <v>98.36295603367634</v>
      </c>
      <c r="G16" s="5">
        <v>84.56</v>
      </c>
      <c r="H16" s="6">
        <v>93.6</v>
      </c>
      <c r="I16" s="6">
        <f t="shared" si="2"/>
        <v>89.08</v>
      </c>
      <c r="J16" s="7">
        <f t="shared" si="3"/>
        <v>102.50863060989643</v>
      </c>
      <c r="K16" s="56">
        <v>86.58</v>
      </c>
      <c r="L16" s="64">
        <v>97.45</v>
      </c>
      <c r="M16" s="64">
        <f t="shared" si="4"/>
        <v>92.015</v>
      </c>
      <c r="N16" s="49">
        <f t="shared" si="5"/>
        <v>93.32150101419879</v>
      </c>
      <c r="O16" s="7"/>
      <c r="AB16" s="2"/>
    </row>
    <row r="17" spans="1:28" ht="11.25">
      <c r="A17" s="75" t="s">
        <v>22</v>
      </c>
      <c r="B17" s="33" t="s">
        <v>12</v>
      </c>
      <c r="C17" s="5">
        <v>101.9</v>
      </c>
      <c r="D17" s="6">
        <v>118.7</v>
      </c>
      <c r="E17" s="6">
        <f t="shared" si="0"/>
        <v>110.30000000000001</v>
      </c>
      <c r="F17" s="60">
        <f t="shared" si="1"/>
        <v>103.18054256314313</v>
      </c>
      <c r="G17" s="5">
        <v>82.23</v>
      </c>
      <c r="H17" s="6">
        <v>88.25</v>
      </c>
      <c r="I17" s="6">
        <f t="shared" si="2"/>
        <v>85.24000000000001</v>
      </c>
      <c r="J17" s="7">
        <f t="shared" si="3"/>
        <v>98.0897583429229</v>
      </c>
      <c r="K17" s="56">
        <v>88.88</v>
      </c>
      <c r="L17" s="64">
        <v>100.15</v>
      </c>
      <c r="M17" s="64">
        <f t="shared" si="4"/>
        <v>94.515</v>
      </c>
      <c r="N17" s="49">
        <f t="shared" si="5"/>
        <v>95.85699797160244</v>
      </c>
      <c r="O17" s="7"/>
      <c r="AB17" s="2"/>
    </row>
    <row r="18" spans="1:28" ht="11.25">
      <c r="A18" s="76" t="s">
        <v>15</v>
      </c>
      <c r="B18" s="34" t="s">
        <v>16</v>
      </c>
      <c r="C18" s="5">
        <v>81.6</v>
      </c>
      <c r="D18" s="6">
        <v>111.8</v>
      </c>
      <c r="E18" s="6">
        <f t="shared" si="0"/>
        <v>96.69999999999999</v>
      </c>
      <c r="F18" s="60">
        <f t="shared" si="1"/>
        <v>90.45837231057062</v>
      </c>
      <c r="G18" s="5">
        <v>68.04</v>
      </c>
      <c r="H18" s="6">
        <v>87.4</v>
      </c>
      <c r="I18" s="6">
        <f t="shared" si="2"/>
        <v>77.72</v>
      </c>
      <c r="J18" s="7">
        <f t="shared" si="3"/>
        <v>89.4361334867664</v>
      </c>
      <c r="K18" s="56">
        <v>78.49</v>
      </c>
      <c r="L18" s="64">
        <v>103.46</v>
      </c>
      <c r="M18" s="64">
        <f t="shared" si="4"/>
        <v>90.975</v>
      </c>
      <c r="N18" s="49">
        <f t="shared" si="5"/>
        <v>92.26673427991886</v>
      </c>
      <c r="O18" s="7"/>
      <c r="AB18" s="2"/>
    </row>
    <row r="19" spans="1:28" ht="11.25">
      <c r="A19" s="78" t="s">
        <v>23</v>
      </c>
      <c r="B19" s="36" t="s">
        <v>16</v>
      </c>
      <c r="C19" s="10">
        <v>92.7</v>
      </c>
      <c r="D19" s="11">
        <v>121.8</v>
      </c>
      <c r="E19" s="11">
        <f t="shared" si="0"/>
        <v>107.25</v>
      </c>
      <c r="F19" s="62">
        <f t="shared" si="1"/>
        <v>100.32740879326474</v>
      </c>
      <c r="G19" s="10">
        <v>69.58</v>
      </c>
      <c r="H19" s="11">
        <v>90.59</v>
      </c>
      <c r="I19" s="11">
        <f t="shared" si="2"/>
        <v>80.08500000000001</v>
      </c>
      <c r="J19" s="12">
        <f t="shared" si="3"/>
        <v>92.15765247410818</v>
      </c>
      <c r="K19" s="67">
        <v>86.08</v>
      </c>
      <c r="L19" s="65">
        <v>102.79</v>
      </c>
      <c r="M19" s="65">
        <f t="shared" si="4"/>
        <v>94.435</v>
      </c>
      <c r="N19" s="46">
        <f t="shared" si="5"/>
        <v>95.77586206896552</v>
      </c>
      <c r="O19" s="7"/>
      <c r="AB19" s="2"/>
    </row>
    <row r="20" spans="1:28" ht="11.25">
      <c r="A20" s="79" t="s">
        <v>24</v>
      </c>
      <c r="B20" s="37" t="s">
        <v>16</v>
      </c>
      <c r="C20" s="5">
        <v>98.1</v>
      </c>
      <c r="D20" s="6">
        <v>117.8</v>
      </c>
      <c r="E20" s="6">
        <f t="shared" si="0"/>
        <v>107.94999999999999</v>
      </c>
      <c r="F20" s="60">
        <f t="shared" si="1"/>
        <v>100.9822263797942</v>
      </c>
      <c r="G20" s="5">
        <v>77.67</v>
      </c>
      <c r="H20" s="6">
        <v>92.92</v>
      </c>
      <c r="I20" s="6">
        <f t="shared" si="2"/>
        <v>85.295</v>
      </c>
      <c r="J20" s="7">
        <f t="shared" si="3"/>
        <v>98.15304948216341</v>
      </c>
      <c r="K20" s="56">
        <v>90.68</v>
      </c>
      <c r="L20" s="64">
        <v>92.19</v>
      </c>
      <c r="M20" s="64">
        <f t="shared" si="4"/>
        <v>91.435</v>
      </c>
      <c r="N20" s="49">
        <f t="shared" si="5"/>
        <v>92.73326572008114</v>
      </c>
      <c r="O20" s="7"/>
      <c r="AB20" s="2"/>
    </row>
    <row r="21" spans="1:28" ht="11.25">
      <c r="A21" s="76" t="s">
        <v>25</v>
      </c>
      <c r="B21" s="34" t="s">
        <v>16</v>
      </c>
      <c r="C21" s="5">
        <v>85.8</v>
      </c>
      <c r="D21" s="6">
        <v>113.3</v>
      </c>
      <c r="E21" s="6">
        <f t="shared" si="0"/>
        <v>99.55</v>
      </c>
      <c r="F21" s="60">
        <f t="shared" si="1"/>
        <v>93.1244153414406</v>
      </c>
      <c r="G21" s="5">
        <v>72.45</v>
      </c>
      <c r="H21" s="6">
        <v>89.67</v>
      </c>
      <c r="I21" s="6">
        <f t="shared" si="2"/>
        <v>81.06</v>
      </c>
      <c r="J21" s="7">
        <f t="shared" si="3"/>
        <v>93.27963176064442</v>
      </c>
      <c r="K21" s="56">
        <v>87.51</v>
      </c>
      <c r="L21" s="64">
        <v>97.31</v>
      </c>
      <c r="M21" s="64">
        <f t="shared" si="4"/>
        <v>92.41</v>
      </c>
      <c r="N21" s="49">
        <f t="shared" si="5"/>
        <v>93.72210953346855</v>
      </c>
      <c r="O21" s="7"/>
      <c r="AB21" s="2"/>
    </row>
    <row r="22" spans="1:28" ht="11.25">
      <c r="A22" s="76" t="s">
        <v>26</v>
      </c>
      <c r="B22" s="16" t="s">
        <v>14</v>
      </c>
      <c r="C22" s="5">
        <v>92.9</v>
      </c>
      <c r="D22" s="6">
        <v>120.7</v>
      </c>
      <c r="E22" s="6">
        <f t="shared" si="0"/>
        <v>106.80000000000001</v>
      </c>
      <c r="F22" s="60">
        <f t="shared" si="1"/>
        <v>99.9064546304958</v>
      </c>
      <c r="G22" s="5">
        <v>79.89</v>
      </c>
      <c r="H22" s="6">
        <v>96.41</v>
      </c>
      <c r="I22" s="6">
        <f t="shared" si="2"/>
        <v>88.15</v>
      </c>
      <c r="J22" s="7">
        <f t="shared" si="3"/>
        <v>101.43843498273878</v>
      </c>
      <c r="K22" s="56">
        <v>91.18</v>
      </c>
      <c r="L22" s="64">
        <v>109.52</v>
      </c>
      <c r="M22" s="64">
        <f t="shared" si="4"/>
        <v>100.35</v>
      </c>
      <c r="N22" s="49">
        <f t="shared" si="5"/>
        <v>101.77484787018255</v>
      </c>
      <c r="O22" s="7"/>
      <c r="AB22" s="2"/>
    </row>
    <row r="23" spans="1:28" ht="11.25">
      <c r="A23" s="76" t="s">
        <v>27</v>
      </c>
      <c r="B23" s="34" t="s">
        <v>16</v>
      </c>
      <c r="C23" s="5">
        <v>101.78</v>
      </c>
      <c r="D23" s="6">
        <v>118</v>
      </c>
      <c r="E23" s="6">
        <f t="shared" si="0"/>
        <v>109.89</v>
      </c>
      <c r="F23" s="60">
        <f t="shared" si="1"/>
        <v>102.79700654817587</v>
      </c>
      <c r="G23" s="5">
        <v>83.54</v>
      </c>
      <c r="H23" s="6">
        <v>89.86</v>
      </c>
      <c r="I23" s="6">
        <f t="shared" si="2"/>
        <v>86.7</v>
      </c>
      <c r="J23" s="7">
        <f t="shared" si="3"/>
        <v>99.7698504027618</v>
      </c>
      <c r="K23" s="56">
        <v>92.68</v>
      </c>
      <c r="L23" s="64">
        <v>97.15</v>
      </c>
      <c r="M23" s="64">
        <f t="shared" si="4"/>
        <v>94.915</v>
      </c>
      <c r="N23" s="49">
        <f t="shared" si="5"/>
        <v>96.26267748478702</v>
      </c>
      <c r="O23" s="7"/>
      <c r="AB23" s="2"/>
    </row>
    <row r="24" spans="1:28" ht="11.25">
      <c r="A24" s="78" t="s">
        <v>28</v>
      </c>
      <c r="B24" s="36" t="s">
        <v>16</v>
      </c>
      <c r="C24" s="10">
        <v>100.1</v>
      </c>
      <c r="D24" s="11">
        <v>122.1</v>
      </c>
      <c r="E24" s="11">
        <f t="shared" si="0"/>
        <v>111.1</v>
      </c>
      <c r="F24" s="62">
        <f t="shared" si="1"/>
        <v>103.9289055191768</v>
      </c>
      <c r="G24" s="10">
        <v>82.92</v>
      </c>
      <c r="H24" s="11">
        <v>92.85</v>
      </c>
      <c r="I24" s="11">
        <f t="shared" si="2"/>
        <v>87.88499999999999</v>
      </c>
      <c r="J24" s="12">
        <f t="shared" si="3"/>
        <v>101.13348676639815</v>
      </c>
      <c r="K24" s="67">
        <v>98.94</v>
      </c>
      <c r="L24" s="65">
        <v>101.25</v>
      </c>
      <c r="M24" s="65">
        <f t="shared" si="4"/>
        <v>100.095</v>
      </c>
      <c r="N24" s="46">
        <f t="shared" si="5"/>
        <v>101.51622718052738</v>
      </c>
      <c r="O24" s="17"/>
      <c r="AB24" s="2"/>
    </row>
    <row r="25" spans="1:28" ht="11.25">
      <c r="A25" s="76" t="s">
        <v>42</v>
      </c>
      <c r="B25" s="34" t="s">
        <v>16</v>
      </c>
      <c r="C25" s="5">
        <v>87.5</v>
      </c>
      <c r="D25" s="6">
        <v>116.3</v>
      </c>
      <c r="E25" s="6">
        <f t="shared" si="0"/>
        <v>101.9</v>
      </c>
      <c r="F25" s="60">
        <f t="shared" si="1"/>
        <v>95.32273152478953</v>
      </c>
      <c r="G25" s="38">
        <v>80.27</v>
      </c>
      <c r="H25" s="6">
        <v>90</v>
      </c>
      <c r="I25" s="6">
        <f t="shared" si="2"/>
        <v>85.13499999999999</v>
      </c>
      <c r="J25" s="7">
        <f t="shared" si="3"/>
        <v>97.96892980437283</v>
      </c>
      <c r="K25" s="56">
        <v>95.22</v>
      </c>
      <c r="L25" s="64">
        <v>108.95</v>
      </c>
      <c r="M25" s="64">
        <f t="shared" si="4"/>
        <v>102.08500000000001</v>
      </c>
      <c r="N25" s="49">
        <f t="shared" si="5"/>
        <v>103.5344827586207</v>
      </c>
      <c r="O25" s="17"/>
      <c r="AB25" s="2"/>
    </row>
    <row r="26" spans="1:28" ht="11.25">
      <c r="A26" s="76" t="s">
        <v>43</v>
      </c>
      <c r="B26" s="34" t="s">
        <v>16</v>
      </c>
      <c r="C26" s="5">
        <v>93.9</v>
      </c>
      <c r="D26" s="6">
        <v>123.6</v>
      </c>
      <c r="E26" s="6">
        <f t="shared" si="0"/>
        <v>108.75</v>
      </c>
      <c r="F26" s="60">
        <f t="shared" si="1"/>
        <v>101.73058933582789</v>
      </c>
      <c r="G26" s="5">
        <v>80.76</v>
      </c>
      <c r="H26" s="6">
        <v>96.09</v>
      </c>
      <c r="I26" s="6">
        <f t="shared" si="2"/>
        <v>88.42500000000001</v>
      </c>
      <c r="J26" s="7">
        <f t="shared" si="3"/>
        <v>101.75489067894132</v>
      </c>
      <c r="K26" s="56">
        <v>87.89</v>
      </c>
      <c r="L26" s="64">
        <v>102.99</v>
      </c>
      <c r="M26" s="64">
        <f t="shared" si="4"/>
        <v>95.44</v>
      </c>
      <c r="N26" s="49">
        <f t="shared" si="5"/>
        <v>96.79513184584178</v>
      </c>
      <c r="O26" s="17"/>
      <c r="AB26" s="2"/>
    </row>
    <row r="27" spans="1:28" ht="11.25">
      <c r="A27" s="76" t="s">
        <v>29</v>
      </c>
      <c r="B27" s="34" t="s">
        <v>14</v>
      </c>
      <c r="C27" s="5">
        <v>95.2</v>
      </c>
      <c r="D27" s="6">
        <v>114.2</v>
      </c>
      <c r="E27" s="6">
        <f t="shared" si="0"/>
        <v>104.7</v>
      </c>
      <c r="F27" s="60">
        <f t="shared" si="1"/>
        <v>97.9420018709074</v>
      </c>
      <c r="G27" s="5">
        <v>77.92</v>
      </c>
      <c r="H27" s="6">
        <v>84.39</v>
      </c>
      <c r="I27" s="6">
        <f t="shared" si="2"/>
        <v>81.155</v>
      </c>
      <c r="J27" s="7">
        <f t="shared" si="3"/>
        <v>93.38895281933257</v>
      </c>
      <c r="K27" s="56">
        <v>87.06</v>
      </c>
      <c r="L27" s="64">
        <v>91.17</v>
      </c>
      <c r="M27" s="64">
        <f t="shared" si="4"/>
        <v>89.11500000000001</v>
      </c>
      <c r="N27" s="49">
        <f t="shared" si="5"/>
        <v>90.38032454361056</v>
      </c>
      <c r="O27" s="17"/>
      <c r="AB27" s="2"/>
    </row>
    <row r="28" spans="1:28" ht="11.25">
      <c r="A28" s="76" t="s">
        <v>30</v>
      </c>
      <c r="B28" s="34" t="s">
        <v>14</v>
      </c>
      <c r="C28" s="5">
        <v>92.3</v>
      </c>
      <c r="D28" s="6">
        <v>116</v>
      </c>
      <c r="E28" s="6">
        <f t="shared" si="0"/>
        <v>104.15</v>
      </c>
      <c r="F28" s="60">
        <f t="shared" si="1"/>
        <v>97.42750233863424</v>
      </c>
      <c r="G28" s="5">
        <v>71.98</v>
      </c>
      <c r="H28" s="6">
        <v>89.95</v>
      </c>
      <c r="I28" s="6">
        <f t="shared" si="2"/>
        <v>80.965</v>
      </c>
      <c r="J28" s="7">
        <f t="shared" si="3"/>
        <v>93.17031070195628</v>
      </c>
      <c r="K28" s="56">
        <v>98.55</v>
      </c>
      <c r="L28" s="64">
        <v>118.54</v>
      </c>
      <c r="M28" s="64">
        <f t="shared" si="4"/>
        <v>108.545</v>
      </c>
      <c r="N28" s="49">
        <f t="shared" si="5"/>
        <v>110.08620689655173</v>
      </c>
      <c r="O28" s="17"/>
      <c r="AB28" s="2"/>
    </row>
    <row r="29" spans="1:15" ht="11.25">
      <c r="A29" s="71" t="s">
        <v>31</v>
      </c>
      <c r="B29" s="42" t="s">
        <v>14</v>
      </c>
      <c r="C29" s="10">
        <v>92</v>
      </c>
      <c r="D29" s="11">
        <v>111.6</v>
      </c>
      <c r="E29" s="11">
        <f t="shared" si="0"/>
        <v>101.8</v>
      </c>
      <c r="F29" s="62">
        <f t="shared" si="1"/>
        <v>95.22918615528532</v>
      </c>
      <c r="G29" s="10">
        <v>76.95</v>
      </c>
      <c r="H29" s="11">
        <v>92.72</v>
      </c>
      <c r="I29" s="11">
        <f t="shared" si="2"/>
        <v>84.83500000000001</v>
      </c>
      <c r="J29" s="12">
        <f t="shared" si="3"/>
        <v>97.62370540851555</v>
      </c>
      <c r="K29" s="67">
        <v>85.56</v>
      </c>
      <c r="L29" s="65">
        <v>100.86</v>
      </c>
      <c r="M29" s="65">
        <f t="shared" si="4"/>
        <v>93.21000000000001</v>
      </c>
      <c r="N29" s="46">
        <f t="shared" si="5"/>
        <v>94.53346855983774</v>
      </c>
      <c r="O29" s="17"/>
    </row>
    <row r="30" spans="1:15" ht="11.25">
      <c r="A30" s="39" t="s">
        <v>41</v>
      </c>
      <c r="B30" s="16" t="s">
        <v>14</v>
      </c>
      <c r="C30" s="5">
        <v>103.6</v>
      </c>
      <c r="D30" s="6">
        <v>122.9</v>
      </c>
      <c r="E30" s="6">
        <f t="shared" si="0"/>
        <v>113.25</v>
      </c>
      <c r="F30" s="60">
        <f t="shared" si="1"/>
        <v>105.9401309635173</v>
      </c>
      <c r="G30" s="5">
        <v>84.29</v>
      </c>
      <c r="H30" s="6">
        <v>102.06</v>
      </c>
      <c r="I30" s="6">
        <f t="shared" si="2"/>
        <v>93.17500000000001</v>
      </c>
      <c r="J30" s="7">
        <f t="shared" si="3"/>
        <v>107.2209436133487</v>
      </c>
      <c r="K30" s="56">
        <v>99.95</v>
      </c>
      <c r="L30" s="64">
        <v>109.6</v>
      </c>
      <c r="M30" s="64">
        <f t="shared" si="4"/>
        <v>104.775</v>
      </c>
      <c r="N30" s="49">
        <f t="shared" si="5"/>
        <v>106.26267748478702</v>
      </c>
      <c r="O30" s="17"/>
    </row>
    <row r="31" spans="1:15" ht="11.25">
      <c r="A31" s="39" t="s">
        <v>40</v>
      </c>
      <c r="B31" s="16" t="s">
        <v>16</v>
      </c>
      <c r="C31" s="5">
        <v>88.8</v>
      </c>
      <c r="D31" s="6">
        <v>121.2</v>
      </c>
      <c r="E31" s="6">
        <f t="shared" si="0"/>
        <v>105</v>
      </c>
      <c r="F31" s="60">
        <f t="shared" si="1"/>
        <v>98.22263797942003</v>
      </c>
      <c r="G31" s="5" t="s">
        <v>46</v>
      </c>
      <c r="H31" s="45" t="s">
        <v>46</v>
      </c>
      <c r="I31" s="6"/>
      <c r="J31" s="7"/>
      <c r="K31" s="56">
        <v>88.47</v>
      </c>
      <c r="L31" s="64">
        <v>100.19</v>
      </c>
      <c r="M31" s="64">
        <f t="shared" si="4"/>
        <v>94.33</v>
      </c>
      <c r="N31" s="49">
        <f t="shared" si="5"/>
        <v>95.66937119675457</v>
      </c>
      <c r="O31" s="17"/>
    </row>
    <row r="32" spans="1:15" ht="12" thickBot="1">
      <c r="A32" s="72" t="s">
        <v>33</v>
      </c>
      <c r="B32" s="43" t="s">
        <v>14</v>
      </c>
      <c r="C32" s="53">
        <v>94.2</v>
      </c>
      <c r="D32" s="52">
        <v>119.4</v>
      </c>
      <c r="E32" s="52">
        <f t="shared" si="0"/>
        <v>106.80000000000001</v>
      </c>
      <c r="F32" s="61">
        <f>E32/1.07</f>
        <v>99.81308411214954</v>
      </c>
      <c r="G32" s="53">
        <v>78.93</v>
      </c>
      <c r="H32" s="52">
        <v>79.08</v>
      </c>
      <c r="I32" s="52">
        <f t="shared" si="2"/>
        <v>79.005</v>
      </c>
      <c r="J32" s="54">
        <f t="shared" si="3"/>
        <v>90.91484464902186</v>
      </c>
      <c r="K32" s="67">
        <v>90.24</v>
      </c>
      <c r="L32" s="65">
        <v>94.88</v>
      </c>
      <c r="M32" s="65">
        <f t="shared" si="4"/>
        <v>92.56</v>
      </c>
      <c r="N32" s="46">
        <f t="shared" si="5"/>
        <v>93.87423935091279</v>
      </c>
      <c r="O32" s="17"/>
    </row>
    <row r="33" spans="1:13" s="44" customFormat="1" ht="11.25">
      <c r="A33" s="44" t="s">
        <v>34</v>
      </c>
      <c r="C33" s="50">
        <v>93.7</v>
      </c>
      <c r="D33" s="50">
        <v>118</v>
      </c>
      <c r="E33" s="44" t="s">
        <v>48</v>
      </c>
      <c r="G33" s="50">
        <v>77.6</v>
      </c>
      <c r="H33" s="51">
        <v>90.5</v>
      </c>
      <c r="I33" s="44" t="s">
        <v>44</v>
      </c>
      <c r="K33" s="69">
        <v>89.2</v>
      </c>
      <c r="L33" s="69">
        <v>101.09</v>
      </c>
      <c r="M33" s="44" t="s">
        <v>55</v>
      </c>
    </row>
    <row r="34" spans="1:13" s="44" customFormat="1" ht="11.25">
      <c r="A34" s="44" t="s">
        <v>35</v>
      </c>
      <c r="E34" s="44" t="s">
        <v>49</v>
      </c>
      <c r="I34" s="44" t="s">
        <v>45</v>
      </c>
      <c r="M34" s="44" t="s">
        <v>56</v>
      </c>
    </row>
    <row r="35" spans="1:13" s="44" customFormat="1" ht="11.25">
      <c r="A35" s="44" t="s">
        <v>36</v>
      </c>
      <c r="E35" s="44">
        <v>3</v>
      </c>
      <c r="I35" s="44">
        <v>5</v>
      </c>
      <c r="M35" s="44">
        <v>6</v>
      </c>
    </row>
    <row r="36" spans="3:13" ht="11.25">
      <c r="C36" s="6"/>
      <c r="D36" s="7"/>
      <c r="E36" s="6"/>
      <c r="F36" s="6"/>
      <c r="G36" s="6"/>
      <c r="H36" s="7"/>
      <c r="I36" s="4"/>
      <c r="J36" s="4"/>
      <c r="K36" s="4"/>
      <c r="L36" s="4"/>
      <c r="M36" s="4"/>
    </row>
    <row r="37" ht="12" thickBot="1"/>
    <row r="38" spans="1:16" ht="11.25">
      <c r="A38" s="19"/>
      <c r="B38" s="18"/>
      <c r="C38" s="20" t="s">
        <v>53</v>
      </c>
      <c r="D38" s="18"/>
      <c r="E38" s="18"/>
      <c r="F38" s="22"/>
      <c r="G38" s="20" t="s">
        <v>11</v>
      </c>
      <c r="H38" s="21"/>
      <c r="I38" s="21"/>
      <c r="J38" s="21"/>
      <c r="K38" s="20" t="s">
        <v>0</v>
      </c>
      <c r="L38" s="18"/>
      <c r="M38" s="18"/>
      <c r="N38" s="18"/>
      <c r="O38" s="47"/>
      <c r="P38" s="2"/>
    </row>
    <row r="39" spans="1:15" ht="12" thickBot="1">
      <c r="A39" s="73"/>
      <c r="B39" s="4"/>
      <c r="C39" s="26" t="s">
        <v>8</v>
      </c>
      <c r="D39" s="24"/>
      <c r="E39" s="24"/>
      <c r="F39" s="28"/>
      <c r="G39" s="27" t="s">
        <v>9</v>
      </c>
      <c r="H39" s="27"/>
      <c r="I39" s="27"/>
      <c r="J39" s="28"/>
      <c r="K39" s="26" t="s">
        <v>57</v>
      </c>
      <c r="L39" s="24"/>
      <c r="M39" s="24"/>
      <c r="N39" s="24"/>
      <c r="O39" s="25"/>
    </row>
    <row r="40" spans="1:15" ht="11.25">
      <c r="A40" s="73"/>
      <c r="B40" s="4"/>
      <c r="C40" s="8" t="s">
        <v>1</v>
      </c>
      <c r="D40" s="9" t="s">
        <v>2</v>
      </c>
      <c r="E40" s="4" t="s">
        <v>0</v>
      </c>
      <c r="F40" s="47"/>
      <c r="G40" s="9" t="s">
        <v>1</v>
      </c>
      <c r="H40" s="9" t="s">
        <v>2</v>
      </c>
      <c r="I40" s="4" t="s">
        <v>0</v>
      </c>
      <c r="J40" s="48"/>
      <c r="K40" s="8" t="s">
        <v>1</v>
      </c>
      <c r="L40" s="9" t="s">
        <v>2</v>
      </c>
      <c r="M40" s="9" t="s">
        <v>2</v>
      </c>
      <c r="N40" s="19" t="s">
        <v>0</v>
      </c>
      <c r="O40" s="47"/>
    </row>
    <row r="41" spans="1:15" ht="12" thickBot="1">
      <c r="A41" s="23" t="s">
        <v>7</v>
      </c>
      <c r="B41" s="24"/>
      <c r="C41" s="13" t="s">
        <v>4</v>
      </c>
      <c r="D41" s="14" t="s">
        <v>4</v>
      </c>
      <c r="E41" s="14" t="s">
        <v>4</v>
      </c>
      <c r="F41" s="15" t="s">
        <v>5</v>
      </c>
      <c r="G41" s="14" t="s">
        <v>4</v>
      </c>
      <c r="H41" s="14" t="s">
        <v>4</v>
      </c>
      <c r="I41" s="14" t="s">
        <v>4</v>
      </c>
      <c r="J41" s="14" t="s">
        <v>5</v>
      </c>
      <c r="K41" s="13" t="s">
        <v>4</v>
      </c>
      <c r="L41" s="14" t="s">
        <v>4</v>
      </c>
      <c r="M41" s="14" t="s">
        <v>5</v>
      </c>
      <c r="N41" s="13" t="s">
        <v>4</v>
      </c>
      <c r="O41" s="15" t="s">
        <v>5</v>
      </c>
    </row>
    <row r="42" spans="1:15" ht="11.25">
      <c r="A42" s="74" t="s">
        <v>6</v>
      </c>
      <c r="B42" s="29"/>
      <c r="C42" s="30">
        <v>103.01</v>
      </c>
      <c r="D42" s="32">
        <v>123.39</v>
      </c>
      <c r="E42" s="32">
        <f>(C42+D42)/2</f>
        <v>113.2</v>
      </c>
      <c r="F42" s="7">
        <f>E42/1.132</f>
        <v>100.00000000000001</v>
      </c>
      <c r="G42" s="30">
        <v>77.2</v>
      </c>
      <c r="H42" s="32">
        <v>98.46</v>
      </c>
      <c r="I42" s="32">
        <f>(G42+H42)/2</f>
        <v>87.83</v>
      </c>
      <c r="J42" s="7">
        <f>I42/0.878</f>
        <v>100.03416856492026</v>
      </c>
      <c r="K42" s="30">
        <f>(C10+G10+K10+C42+G42)/5</f>
        <v>89.70599999999999</v>
      </c>
      <c r="L42" s="32">
        <f>(D10+H10+L10+D42+H42)/5</f>
        <v>107.63399999999999</v>
      </c>
      <c r="M42" s="7">
        <f>L42/1.076</f>
        <v>100.03159851301113</v>
      </c>
      <c r="N42" s="70">
        <f>(K42+L42)/2</f>
        <v>98.66999999999999</v>
      </c>
      <c r="O42" s="49">
        <f>N42/0.987</f>
        <v>99.96960486322187</v>
      </c>
    </row>
    <row r="43" spans="1:15" ht="11.25">
      <c r="A43" s="75" t="s">
        <v>17</v>
      </c>
      <c r="B43" s="33" t="s">
        <v>12</v>
      </c>
      <c r="C43" s="5">
        <v>96.96</v>
      </c>
      <c r="D43" s="6">
        <v>122.16</v>
      </c>
      <c r="E43" s="6">
        <f aca="true" t="shared" si="6" ref="E43:E64">(C43+D43)/2</f>
        <v>109.56</v>
      </c>
      <c r="F43" s="7">
        <f aca="true" t="shared" si="7" ref="F43:F64">E43/1.132</f>
        <v>96.7844522968198</v>
      </c>
      <c r="G43" s="5">
        <v>79.46</v>
      </c>
      <c r="H43" s="6">
        <v>99.88</v>
      </c>
      <c r="I43" s="6">
        <f aca="true" t="shared" si="8" ref="I43:I64">(G43+H43)/2</f>
        <v>89.66999999999999</v>
      </c>
      <c r="J43" s="7">
        <f aca="true" t="shared" si="9" ref="J43:J64">I43/0.878</f>
        <v>102.12984054669703</v>
      </c>
      <c r="K43" s="5">
        <f aca="true" t="shared" si="10" ref="K43:K64">(C11+G11+K11+C43+G43)/5</f>
        <v>89.366</v>
      </c>
      <c r="L43" s="6">
        <f aca="true" t="shared" si="11" ref="L43:L64">(D11+H11+L11+D43+H43)/5</f>
        <v>110.3</v>
      </c>
      <c r="M43" s="7">
        <f aca="true" t="shared" si="12" ref="M43:M62">L43/1.076</f>
        <v>102.50929368029739</v>
      </c>
      <c r="N43" s="5">
        <f aca="true" t="shared" si="13" ref="N43:N64">(K43+L43)/2</f>
        <v>99.833</v>
      </c>
      <c r="O43" s="49">
        <f aca="true" t="shared" si="14" ref="O43:O62">N43/0.987</f>
        <v>101.14792299898683</v>
      </c>
    </row>
    <row r="44" spans="1:15" ht="11.25">
      <c r="A44" s="76" t="s">
        <v>18</v>
      </c>
      <c r="B44" s="34" t="s">
        <v>12</v>
      </c>
      <c r="C44" s="5">
        <v>94.84</v>
      </c>
      <c r="D44" s="6">
        <v>116.87</v>
      </c>
      <c r="E44" s="6">
        <f t="shared" si="6"/>
        <v>105.855</v>
      </c>
      <c r="F44" s="7">
        <f t="shared" si="7"/>
        <v>93.51148409893995</v>
      </c>
      <c r="G44" s="5">
        <v>77.14</v>
      </c>
      <c r="H44" s="6">
        <v>92.82</v>
      </c>
      <c r="I44" s="6">
        <f t="shared" si="8"/>
        <v>84.97999999999999</v>
      </c>
      <c r="J44" s="7">
        <f t="shared" si="9"/>
        <v>96.7881548974943</v>
      </c>
      <c r="K44" s="5">
        <f t="shared" si="10"/>
        <v>86.05799999999999</v>
      </c>
      <c r="L44" s="6">
        <f t="shared" si="11"/>
        <v>105.296</v>
      </c>
      <c r="M44" s="7">
        <f t="shared" si="12"/>
        <v>97.85873605947955</v>
      </c>
      <c r="N44" s="5">
        <f t="shared" si="13"/>
        <v>95.67699999999999</v>
      </c>
      <c r="O44" s="49">
        <f t="shared" si="14"/>
        <v>96.9371833839919</v>
      </c>
    </row>
    <row r="45" spans="1:15" ht="11.25">
      <c r="A45" s="75" t="s">
        <v>19</v>
      </c>
      <c r="B45" s="41" t="s">
        <v>12</v>
      </c>
      <c r="C45" s="5">
        <v>90.59</v>
      </c>
      <c r="D45" s="6">
        <v>119.12</v>
      </c>
      <c r="E45" s="6">
        <f t="shared" si="6"/>
        <v>104.855</v>
      </c>
      <c r="F45" s="7">
        <f t="shared" si="7"/>
        <v>92.62809187279153</v>
      </c>
      <c r="G45" s="5">
        <v>76.8</v>
      </c>
      <c r="H45" s="6">
        <v>91</v>
      </c>
      <c r="I45" s="6">
        <f t="shared" si="8"/>
        <v>83.9</v>
      </c>
      <c r="J45" s="7">
        <f t="shared" si="9"/>
        <v>95.55808656036447</v>
      </c>
      <c r="K45" s="5">
        <f t="shared" si="10"/>
        <v>81.756</v>
      </c>
      <c r="L45" s="6">
        <f t="shared" si="11"/>
        <v>101.86</v>
      </c>
      <c r="M45" s="7">
        <f t="shared" si="12"/>
        <v>94.66542750929368</v>
      </c>
      <c r="N45" s="5">
        <f t="shared" si="13"/>
        <v>91.80799999999999</v>
      </c>
      <c r="O45" s="49">
        <f t="shared" si="14"/>
        <v>93.01722391084093</v>
      </c>
    </row>
    <row r="46" spans="1:15" ht="11.25">
      <c r="A46" s="77" t="s">
        <v>20</v>
      </c>
      <c r="B46" s="35" t="s">
        <v>12</v>
      </c>
      <c r="C46" s="10">
        <v>97.94</v>
      </c>
      <c r="D46" s="11">
        <v>117.1</v>
      </c>
      <c r="E46" s="11">
        <f t="shared" si="6"/>
        <v>107.52</v>
      </c>
      <c r="F46" s="46">
        <f t="shared" si="7"/>
        <v>94.98233215547704</v>
      </c>
      <c r="G46" s="10">
        <v>79.43</v>
      </c>
      <c r="H46" s="11">
        <v>96.18</v>
      </c>
      <c r="I46" s="11">
        <f t="shared" si="8"/>
        <v>87.805</v>
      </c>
      <c r="J46" s="12">
        <f t="shared" si="9"/>
        <v>100.00569476082005</v>
      </c>
      <c r="K46" s="10">
        <f t="shared" si="10"/>
        <v>87.432</v>
      </c>
      <c r="L46" s="11">
        <f t="shared" si="11"/>
        <v>103.71799999999999</v>
      </c>
      <c r="M46" s="12">
        <f t="shared" si="12"/>
        <v>96.39219330855018</v>
      </c>
      <c r="N46" s="10">
        <f t="shared" si="13"/>
        <v>95.57499999999999</v>
      </c>
      <c r="O46" s="46">
        <f t="shared" si="14"/>
        <v>96.8338399189463</v>
      </c>
    </row>
    <row r="47" spans="1:15" ht="11.25">
      <c r="A47" s="76" t="s">
        <v>21</v>
      </c>
      <c r="B47" s="34" t="s">
        <v>12</v>
      </c>
      <c r="C47" s="5">
        <v>100.41</v>
      </c>
      <c r="D47" s="6">
        <v>111.59</v>
      </c>
      <c r="E47" s="6">
        <f t="shared" si="6"/>
        <v>106</v>
      </c>
      <c r="F47" s="7">
        <f t="shared" si="7"/>
        <v>93.63957597173146</v>
      </c>
      <c r="G47" s="5">
        <v>76.65</v>
      </c>
      <c r="H47" s="6">
        <v>86.71</v>
      </c>
      <c r="I47" s="6">
        <f t="shared" si="8"/>
        <v>81.68</v>
      </c>
      <c r="J47" s="7">
        <f t="shared" si="9"/>
        <v>93.02961275626424</v>
      </c>
      <c r="K47" s="5">
        <f t="shared" si="10"/>
        <v>82.47</v>
      </c>
      <c r="L47" s="6">
        <f t="shared" si="11"/>
        <v>93.41799999999999</v>
      </c>
      <c r="M47" s="7">
        <f t="shared" si="12"/>
        <v>86.81970260223046</v>
      </c>
      <c r="N47" s="5">
        <f t="shared" si="13"/>
        <v>87.94399999999999</v>
      </c>
      <c r="O47" s="49">
        <f t="shared" si="14"/>
        <v>89.10233029381965</v>
      </c>
    </row>
    <row r="48" spans="1:15" ht="11.25">
      <c r="A48" s="76" t="s">
        <v>13</v>
      </c>
      <c r="B48" s="34" t="s">
        <v>12</v>
      </c>
      <c r="C48" s="5">
        <v>102.95</v>
      </c>
      <c r="D48" s="6">
        <v>121.25</v>
      </c>
      <c r="E48" s="6">
        <f t="shared" si="6"/>
        <v>112.1</v>
      </c>
      <c r="F48" s="7">
        <f t="shared" si="7"/>
        <v>99.02826855123675</v>
      </c>
      <c r="G48" s="5">
        <v>85.95</v>
      </c>
      <c r="H48" s="6">
        <v>98.52</v>
      </c>
      <c r="I48" s="6">
        <f t="shared" si="8"/>
        <v>92.235</v>
      </c>
      <c r="J48" s="7">
        <f t="shared" si="9"/>
        <v>105.05125284738041</v>
      </c>
      <c r="K48" s="5">
        <f t="shared" si="10"/>
        <v>90.80799999999999</v>
      </c>
      <c r="L48" s="6">
        <f t="shared" si="11"/>
        <v>105.424</v>
      </c>
      <c r="M48" s="7">
        <f t="shared" si="12"/>
        <v>97.97769516728624</v>
      </c>
      <c r="N48" s="5">
        <f t="shared" si="13"/>
        <v>98.116</v>
      </c>
      <c r="O48" s="49">
        <f t="shared" si="14"/>
        <v>99.40830800405269</v>
      </c>
    </row>
    <row r="49" spans="1:15" ht="11.25">
      <c r="A49" s="75" t="s">
        <v>22</v>
      </c>
      <c r="B49" s="33" t="s">
        <v>12</v>
      </c>
      <c r="C49" s="5">
        <v>101.3</v>
      </c>
      <c r="D49" s="6">
        <v>118.45</v>
      </c>
      <c r="E49" s="6">
        <f t="shared" si="6"/>
        <v>109.875</v>
      </c>
      <c r="F49" s="7">
        <f t="shared" si="7"/>
        <v>97.06272084805654</v>
      </c>
      <c r="G49" s="5">
        <v>82.98</v>
      </c>
      <c r="H49" s="6">
        <v>92.4</v>
      </c>
      <c r="I49" s="6">
        <f t="shared" si="8"/>
        <v>87.69</v>
      </c>
      <c r="J49" s="7">
        <f t="shared" si="9"/>
        <v>99.874715261959</v>
      </c>
      <c r="K49" s="5">
        <f t="shared" si="10"/>
        <v>91.458</v>
      </c>
      <c r="L49" s="6">
        <f t="shared" si="11"/>
        <v>103.59</v>
      </c>
      <c r="M49" s="7">
        <f t="shared" si="12"/>
        <v>96.27323420074349</v>
      </c>
      <c r="N49" s="5">
        <f t="shared" si="13"/>
        <v>97.524</v>
      </c>
      <c r="O49" s="49">
        <f t="shared" si="14"/>
        <v>98.80851063829788</v>
      </c>
    </row>
    <row r="50" spans="1:15" ht="11.25">
      <c r="A50" s="76" t="s">
        <v>15</v>
      </c>
      <c r="B50" s="34" t="s">
        <v>16</v>
      </c>
      <c r="C50" s="5">
        <v>87.36</v>
      </c>
      <c r="D50" s="6">
        <v>116.54</v>
      </c>
      <c r="E50" s="6">
        <f t="shared" si="6"/>
        <v>101.95</v>
      </c>
      <c r="F50" s="7">
        <f t="shared" si="7"/>
        <v>90.0618374558304</v>
      </c>
      <c r="G50" s="5">
        <v>68.66</v>
      </c>
      <c r="H50" s="6">
        <v>91.93</v>
      </c>
      <c r="I50" s="6">
        <f t="shared" si="8"/>
        <v>80.295</v>
      </c>
      <c r="J50" s="7">
        <f t="shared" si="9"/>
        <v>91.45216400911161</v>
      </c>
      <c r="K50" s="5">
        <f t="shared" si="10"/>
        <v>76.83</v>
      </c>
      <c r="L50" s="6">
        <f t="shared" si="11"/>
        <v>102.226</v>
      </c>
      <c r="M50" s="7">
        <f t="shared" si="12"/>
        <v>95.00557620817843</v>
      </c>
      <c r="N50" s="5">
        <f t="shared" si="13"/>
        <v>89.52799999999999</v>
      </c>
      <c r="O50" s="49">
        <f t="shared" si="14"/>
        <v>90.70719351570415</v>
      </c>
    </row>
    <row r="51" spans="1:15" ht="11.25">
      <c r="A51" s="78" t="s">
        <v>23</v>
      </c>
      <c r="B51" s="36" t="s">
        <v>16</v>
      </c>
      <c r="C51" s="10">
        <v>90.03</v>
      </c>
      <c r="D51" s="11">
        <v>122.29</v>
      </c>
      <c r="E51" s="11">
        <f t="shared" si="6"/>
        <v>106.16</v>
      </c>
      <c r="F51" s="12">
        <f t="shared" si="7"/>
        <v>93.7809187279152</v>
      </c>
      <c r="G51" s="10">
        <v>76.44</v>
      </c>
      <c r="H51" s="11">
        <v>94.46</v>
      </c>
      <c r="I51" s="11">
        <f t="shared" si="8"/>
        <v>85.44999999999999</v>
      </c>
      <c r="J51" s="12">
        <f t="shared" si="9"/>
        <v>97.32346241457857</v>
      </c>
      <c r="K51" s="10">
        <f t="shared" si="10"/>
        <v>82.966</v>
      </c>
      <c r="L51" s="11">
        <f t="shared" si="11"/>
        <v>106.38600000000001</v>
      </c>
      <c r="M51" s="46">
        <f t="shared" si="12"/>
        <v>98.87174721189591</v>
      </c>
      <c r="N51" s="10">
        <f t="shared" si="13"/>
        <v>94.676</v>
      </c>
      <c r="O51" s="46">
        <f t="shared" si="14"/>
        <v>95.92299898682877</v>
      </c>
    </row>
    <row r="52" spans="1:15" ht="11.25">
      <c r="A52" s="79" t="s">
        <v>24</v>
      </c>
      <c r="B52" s="37" t="s">
        <v>16</v>
      </c>
      <c r="C52" s="5">
        <v>105.09</v>
      </c>
      <c r="D52" s="6">
        <v>122.85</v>
      </c>
      <c r="E52" s="6">
        <f t="shared" si="6"/>
        <v>113.97</v>
      </c>
      <c r="F52" s="7">
        <f t="shared" si="7"/>
        <v>100.68021201413428</v>
      </c>
      <c r="G52" s="5">
        <v>85.05</v>
      </c>
      <c r="H52" s="6">
        <v>94.15</v>
      </c>
      <c r="I52" s="6">
        <f t="shared" si="8"/>
        <v>89.6</v>
      </c>
      <c r="J52" s="7">
        <f t="shared" si="9"/>
        <v>102.0501138952164</v>
      </c>
      <c r="K52" s="5">
        <f t="shared" si="10"/>
        <v>91.318</v>
      </c>
      <c r="L52" s="6">
        <f t="shared" si="11"/>
        <v>103.982</v>
      </c>
      <c r="M52" s="7">
        <f t="shared" si="12"/>
        <v>96.63754646840148</v>
      </c>
      <c r="N52" s="5">
        <f t="shared" si="13"/>
        <v>97.65</v>
      </c>
      <c r="O52" s="49">
        <f t="shared" si="14"/>
        <v>98.93617021276596</v>
      </c>
    </row>
    <row r="53" spans="1:15" ht="11.25">
      <c r="A53" s="76" t="s">
        <v>25</v>
      </c>
      <c r="B53" s="34" t="s">
        <v>16</v>
      </c>
      <c r="C53" s="5">
        <v>97.12</v>
      </c>
      <c r="D53" s="6">
        <v>116.75</v>
      </c>
      <c r="E53" s="6">
        <f t="shared" si="6"/>
        <v>106.935</v>
      </c>
      <c r="F53" s="7">
        <f t="shared" si="7"/>
        <v>94.46554770318022</v>
      </c>
      <c r="G53" s="5">
        <v>83.79</v>
      </c>
      <c r="H53" s="6">
        <v>97.59</v>
      </c>
      <c r="I53" s="6">
        <f t="shared" si="8"/>
        <v>90.69</v>
      </c>
      <c r="J53" s="7">
        <f t="shared" si="9"/>
        <v>103.29157175398633</v>
      </c>
      <c r="K53" s="5">
        <f t="shared" si="10"/>
        <v>85.334</v>
      </c>
      <c r="L53" s="6">
        <f t="shared" si="11"/>
        <v>102.924</v>
      </c>
      <c r="M53" s="7">
        <f t="shared" si="12"/>
        <v>95.6542750929368</v>
      </c>
      <c r="N53" s="5">
        <f t="shared" si="13"/>
        <v>94.129</v>
      </c>
      <c r="O53" s="49">
        <f t="shared" si="14"/>
        <v>95.36879432624114</v>
      </c>
    </row>
    <row r="54" spans="1:15" ht="11.25">
      <c r="A54" s="76" t="s">
        <v>26</v>
      </c>
      <c r="B54" s="16" t="s">
        <v>14</v>
      </c>
      <c r="C54" s="5">
        <v>101.08</v>
      </c>
      <c r="D54" s="6">
        <v>127.16</v>
      </c>
      <c r="E54" s="6">
        <f t="shared" si="6"/>
        <v>114.12</v>
      </c>
      <c r="F54" s="7">
        <f t="shared" si="7"/>
        <v>100.81272084805656</v>
      </c>
      <c r="G54" s="5">
        <v>84.39</v>
      </c>
      <c r="H54" s="6">
        <v>93.5</v>
      </c>
      <c r="I54" s="6">
        <f t="shared" si="8"/>
        <v>88.945</v>
      </c>
      <c r="J54" s="7">
        <f t="shared" si="9"/>
        <v>101.30410022779043</v>
      </c>
      <c r="K54" s="5">
        <f t="shared" si="10"/>
        <v>89.888</v>
      </c>
      <c r="L54" s="6">
        <f t="shared" si="11"/>
        <v>109.458</v>
      </c>
      <c r="M54" s="7">
        <f t="shared" si="12"/>
        <v>101.7267657992565</v>
      </c>
      <c r="N54" s="5">
        <f t="shared" si="13"/>
        <v>99.673</v>
      </c>
      <c r="O54" s="49">
        <f t="shared" si="14"/>
        <v>100.98581560283688</v>
      </c>
    </row>
    <row r="55" spans="1:15" ht="11.25">
      <c r="A55" s="76" t="s">
        <v>27</v>
      </c>
      <c r="B55" s="34" t="s">
        <v>16</v>
      </c>
      <c r="C55" s="5">
        <v>115.01</v>
      </c>
      <c r="D55" s="6">
        <v>123.54</v>
      </c>
      <c r="E55" s="6">
        <f t="shared" si="6"/>
        <v>119.275</v>
      </c>
      <c r="F55" s="7">
        <f t="shared" si="7"/>
        <v>105.3666077738516</v>
      </c>
      <c r="G55" s="5">
        <v>83.56</v>
      </c>
      <c r="H55" s="6">
        <v>93.54</v>
      </c>
      <c r="I55" s="6">
        <f t="shared" si="8"/>
        <v>88.55000000000001</v>
      </c>
      <c r="J55" s="7">
        <f t="shared" si="9"/>
        <v>100.85421412300684</v>
      </c>
      <c r="K55" s="5">
        <f t="shared" si="10"/>
        <v>95.314</v>
      </c>
      <c r="L55" s="6">
        <f t="shared" si="11"/>
        <v>104.418</v>
      </c>
      <c r="M55" s="7">
        <f t="shared" si="12"/>
        <v>97.04275092936803</v>
      </c>
      <c r="N55" s="5">
        <f t="shared" si="13"/>
        <v>99.866</v>
      </c>
      <c r="O55" s="49">
        <f t="shared" si="14"/>
        <v>101.18135764944276</v>
      </c>
    </row>
    <row r="56" spans="1:15" ht="11.25">
      <c r="A56" s="78" t="s">
        <v>28</v>
      </c>
      <c r="B56" s="36" t="s">
        <v>16</v>
      </c>
      <c r="C56" s="10">
        <v>110.33</v>
      </c>
      <c r="D56" s="11">
        <v>122.9</v>
      </c>
      <c r="E56" s="11">
        <f t="shared" si="6"/>
        <v>116.61500000000001</v>
      </c>
      <c r="F56" s="46">
        <f t="shared" si="7"/>
        <v>103.01678445229683</v>
      </c>
      <c r="G56" s="10">
        <v>82.41</v>
      </c>
      <c r="H56" s="11">
        <v>98.99</v>
      </c>
      <c r="I56" s="11">
        <f t="shared" si="8"/>
        <v>90.69999999999999</v>
      </c>
      <c r="J56" s="12">
        <f t="shared" si="9"/>
        <v>103.30296127562642</v>
      </c>
      <c r="K56" s="10">
        <f t="shared" si="10"/>
        <v>94.93999999999998</v>
      </c>
      <c r="L56" s="11">
        <f t="shared" si="11"/>
        <v>107.61800000000001</v>
      </c>
      <c r="M56" s="46">
        <f t="shared" si="12"/>
        <v>100.01672862453532</v>
      </c>
      <c r="N56" s="10">
        <f t="shared" si="13"/>
        <v>101.279</v>
      </c>
      <c r="O56" s="46">
        <f t="shared" si="14"/>
        <v>102.612968591692</v>
      </c>
    </row>
    <row r="57" spans="1:15" ht="11.25">
      <c r="A57" s="76" t="s">
        <v>42</v>
      </c>
      <c r="B57" s="34" t="s">
        <v>16</v>
      </c>
      <c r="C57" s="38">
        <v>92.87</v>
      </c>
      <c r="D57" s="6">
        <v>120.76</v>
      </c>
      <c r="E57" s="6">
        <f t="shared" si="6"/>
        <v>106.815</v>
      </c>
      <c r="F57" s="7">
        <f t="shared" si="7"/>
        <v>94.35954063604241</v>
      </c>
      <c r="G57" s="38" t="s">
        <v>46</v>
      </c>
      <c r="H57" s="6" t="s">
        <v>46</v>
      </c>
      <c r="I57" s="6"/>
      <c r="J57" s="7"/>
      <c r="K57" s="5">
        <f>(C25+G25+K25+C57)/4</f>
        <v>88.965</v>
      </c>
      <c r="L57" s="6">
        <f>(D25+H25+L25+D57)/4</f>
        <v>109.0025</v>
      </c>
      <c r="M57" s="7">
        <f>L57/1.09</f>
        <v>100.00229357798165</v>
      </c>
      <c r="N57" s="5">
        <f t="shared" si="13"/>
        <v>98.98375</v>
      </c>
      <c r="O57" s="49">
        <f>N57/0.99</f>
        <v>99.98358585858585</v>
      </c>
    </row>
    <row r="58" spans="1:15" ht="11.25">
      <c r="A58" s="76" t="s">
        <v>43</v>
      </c>
      <c r="B58" s="34" t="s">
        <v>16</v>
      </c>
      <c r="C58" s="56">
        <v>103.75</v>
      </c>
      <c r="D58" s="64">
        <v>121.87</v>
      </c>
      <c r="E58" s="6">
        <f t="shared" si="6"/>
        <v>112.81</v>
      </c>
      <c r="F58" s="7">
        <f t="shared" si="7"/>
        <v>99.65547703180214</v>
      </c>
      <c r="G58" s="56" t="s">
        <v>46</v>
      </c>
      <c r="H58" s="6" t="s">
        <v>46</v>
      </c>
      <c r="I58" s="6"/>
      <c r="J58" s="7"/>
      <c r="K58" s="5">
        <f>(C26+G26+K26+C58)/4</f>
        <v>91.575</v>
      </c>
      <c r="L58" s="6">
        <f>(D26+H26+L26+D58)/4</f>
        <v>111.1375</v>
      </c>
      <c r="M58" s="7">
        <f t="shared" si="12"/>
        <v>103.28763940520446</v>
      </c>
      <c r="N58" s="5">
        <f t="shared" si="13"/>
        <v>101.35625</v>
      </c>
      <c r="O58" s="49">
        <f>N58/1.014</f>
        <v>99.95685404339251</v>
      </c>
    </row>
    <row r="59" spans="1:15" ht="11.25">
      <c r="A59" s="76" t="s">
        <v>29</v>
      </c>
      <c r="B59" s="34" t="s">
        <v>14</v>
      </c>
      <c r="C59" s="56">
        <v>106.01</v>
      </c>
      <c r="D59" s="64">
        <v>119.81</v>
      </c>
      <c r="E59" s="6">
        <f t="shared" si="6"/>
        <v>112.91</v>
      </c>
      <c r="F59" s="7">
        <f t="shared" si="7"/>
        <v>99.74381625441697</v>
      </c>
      <c r="G59" s="56">
        <v>85.58</v>
      </c>
      <c r="H59" s="6">
        <v>96.02</v>
      </c>
      <c r="I59" s="6">
        <f t="shared" si="8"/>
        <v>90.8</v>
      </c>
      <c r="J59" s="7">
        <f t="shared" si="9"/>
        <v>103.41685649202734</v>
      </c>
      <c r="K59" s="5">
        <f t="shared" si="10"/>
        <v>90.354</v>
      </c>
      <c r="L59" s="6">
        <f t="shared" si="11"/>
        <v>101.118</v>
      </c>
      <c r="M59" s="7">
        <f t="shared" si="12"/>
        <v>93.97583643122675</v>
      </c>
      <c r="N59" s="5">
        <f t="shared" si="13"/>
        <v>95.73599999999999</v>
      </c>
      <c r="O59" s="49">
        <f t="shared" si="14"/>
        <v>96.99696048632218</v>
      </c>
    </row>
    <row r="60" spans="1:15" ht="11.25">
      <c r="A60" s="76" t="s">
        <v>30</v>
      </c>
      <c r="B60" s="34" t="s">
        <v>14</v>
      </c>
      <c r="C60" s="56">
        <v>96.84</v>
      </c>
      <c r="D60" s="64">
        <v>117.61</v>
      </c>
      <c r="E60" s="6">
        <f t="shared" si="6"/>
        <v>107.225</v>
      </c>
      <c r="F60" s="7">
        <f t="shared" si="7"/>
        <v>94.72173144876325</v>
      </c>
      <c r="G60" s="56">
        <v>84.22</v>
      </c>
      <c r="H60" s="6">
        <v>95.01</v>
      </c>
      <c r="I60" s="6">
        <f t="shared" si="8"/>
        <v>89.61500000000001</v>
      </c>
      <c r="J60" s="7">
        <f t="shared" si="9"/>
        <v>102.06719817767654</v>
      </c>
      <c r="K60" s="5">
        <f t="shared" si="10"/>
        <v>88.77799999999999</v>
      </c>
      <c r="L60" s="6">
        <f t="shared" si="11"/>
        <v>107.422</v>
      </c>
      <c r="M60" s="7">
        <f t="shared" si="12"/>
        <v>99.83457249070631</v>
      </c>
      <c r="N60" s="5">
        <f t="shared" si="13"/>
        <v>98.1</v>
      </c>
      <c r="O60" s="49">
        <f t="shared" si="14"/>
        <v>99.39209726443768</v>
      </c>
    </row>
    <row r="61" spans="1:15" ht="11.25">
      <c r="A61" s="71" t="s">
        <v>31</v>
      </c>
      <c r="B61" s="42" t="s">
        <v>14</v>
      </c>
      <c r="C61" s="67">
        <v>106.45</v>
      </c>
      <c r="D61" s="65">
        <v>123.27</v>
      </c>
      <c r="E61" s="11">
        <f t="shared" si="6"/>
        <v>114.86</v>
      </c>
      <c r="F61" s="46">
        <f t="shared" si="7"/>
        <v>101.46643109540636</v>
      </c>
      <c r="G61" s="67">
        <v>92</v>
      </c>
      <c r="H61" s="11">
        <v>97.23</v>
      </c>
      <c r="I61" s="11">
        <f t="shared" si="8"/>
        <v>94.61500000000001</v>
      </c>
      <c r="J61" s="12">
        <f t="shared" si="9"/>
        <v>107.7619589977221</v>
      </c>
      <c r="K61" s="10">
        <f t="shared" si="10"/>
        <v>90.592</v>
      </c>
      <c r="L61" s="11">
        <f t="shared" si="11"/>
        <v>105.136</v>
      </c>
      <c r="M61" s="12">
        <f t="shared" si="12"/>
        <v>97.71003717472118</v>
      </c>
      <c r="N61" s="10">
        <f t="shared" si="13"/>
        <v>97.864</v>
      </c>
      <c r="O61" s="46">
        <f t="shared" si="14"/>
        <v>99.15298885511652</v>
      </c>
    </row>
    <row r="62" spans="1:15" ht="11.25">
      <c r="A62" s="39" t="s">
        <v>32</v>
      </c>
      <c r="B62" s="16" t="s">
        <v>14</v>
      </c>
      <c r="C62" s="56">
        <v>109.51</v>
      </c>
      <c r="D62" s="64">
        <v>129.58</v>
      </c>
      <c r="E62" s="6">
        <f t="shared" si="6"/>
        <v>119.54500000000002</v>
      </c>
      <c r="F62" s="7">
        <f t="shared" si="7"/>
        <v>105.60512367491168</v>
      </c>
      <c r="G62" s="56">
        <v>93.25</v>
      </c>
      <c r="H62" s="6">
        <v>103.65</v>
      </c>
      <c r="I62" s="6">
        <f t="shared" si="8"/>
        <v>98.45</v>
      </c>
      <c r="J62" s="7">
        <f t="shared" si="9"/>
        <v>112.12984054669704</v>
      </c>
      <c r="K62" s="5">
        <f t="shared" si="10"/>
        <v>98.11999999999999</v>
      </c>
      <c r="L62" s="6">
        <f t="shared" si="11"/>
        <v>113.55799999999999</v>
      </c>
      <c r="M62" s="7">
        <f t="shared" si="12"/>
        <v>105.53717472118957</v>
      </c>
      <c r="N62" s="5">
        <f t="shared" si="13"/>
        <v>105.839</v>
      </c>
      <c r="O62" s="49">
        <f t="shared" si="14"/>
        <v>107.23302938196555</v>
      </c>
    </row>
    <row r="63" spans="1:15" ht="11.25">
      <c r="A63" s="73" t="s">
        <v>40</v>
      </c>
      <c r="B63" s="16" t="s">
        <v>16</v>
      </c>
      <c r="C63" s="56">
        <v>92.62</v>
      </c>
      <c r="D63" s="64">
        <v>121.1</v>
      </c>
      <c r="E63" s="6">
        <f t="shared" si="6"/>
        <v>106.86</v>
      </c>
      <c r="F63" s="7">
        <f t="shared" si="7"/>
        <v>94.39929328621909</v>
      </c>
      <c r="G63" s="56">
        <v>76.21</v>
      </c>
      <c r="H63" s="6">
        <v>94</v>
      </c>
      <c r="I63" s="6">
        <f t="shared" si="8"/>
        <v>85.10499999999999</v>
      </c>
      <c r="J63" s="7">
        <f t="shared" si="9"/>
        <v>96.93052391799543</v>
      </c>
      <c r="K63" s="5">
        <f>(C31+K31+C63+G63)/4</f>
        <v>86.52499999999999</v>
      </c>
      <c r="L63" s="6">
        <f>(D31+L31+D63+H63)/4</f>
        <v>109.1225</v>
      </c>
      <c r="M63" s="7">
        <f>L63/1.09</f>
        <v>100.11238532110092</v>
      </c>
      <c r="N63" s="5">
        <f t="shared" si="13"/>
        <v>97.82374999999999</v>
      </c>
      <c r="O63" s="49">
        <f>N63/0.982</f>
        <v>99.61685336048879</v>
      </c>
    </row>
    <row r="64" spans="1:15" ht="12" thickBot="1">
      <c r="A64" s="72" t="s">
        <v>60</v>
      </c>
      <c r="B64" s="43" t="s">
        <v>14</v>
      </c>
      <c r="C64" s="68">
        <v>104.39</v>
      </c>
      <c r="D64" s="66">
        <v>122.92</v>
      </c>
      <c r="E64" s="52">
        <f t="shared" si="6"/>
        <v>113.655</v>
      </c>
      <c r="F64" s="55">
        <f t="shared" si="7"/>
        <v>100.40194346289753</v>
      </c>
      <c r="G64" s="68">
        <v>83</v>
      </c>
      <c r="H64" s="52">
        <v>97.6</v>
      </c>
      <c r="I64" s="52">
        <f t="shared" si="8"/>
        <v>90.3</v>
      </c>
      <c r="J64" s="54">
        <f t="shared" si="9"/>
        <v>102.84738041002278</v>
      </c>
      <c r="K64" s="53">
        <f t="shared" si="10"/>
        <v>90.152</v>
      </c>
      <c r="L64" s="52">
        <f t="shared" si="11"/>
        <v>102.776</v>
      </c>
      <c r="M64" s="54">
        <f>L64/1.076</f>
        <v>95.5167286245353</v>
      </c>
      <c r="N64" s="53">
        <f t="shared" si="13"/>
        <v>96.464</v>
      </c>
      <c r="O64" s="55">
        <f>N64/0.987</f>
        <v>97.73454913880445</v>
      </c>
    </row>
    <row r="65" spans="1:9" s="44" customFormat="1" ht="11.25">
      <c r="A65" s="44" t="s">
        <v>34</v>
      </c>
      <c r="C65" s="50">
        <v>100.28</v>
      </c>
      <c r="D65" s="50">
        <v>120.8</v>
      </c>
      <c r="E65" s="63" t="s">
        <v>61</v>
      </c>
      <c r="G65" s="50">
        <v>81.9</v>
      </c>
      <c r="H65" s="51">
        <v>95.54</v>
      </c>
      <c r="I65" s="44" t="s">
        <v>37</v>
      </c>
    </row>
    <row r="66" spans="1:9" s="44" customFormat="1" ht="11.25">
      <c r="A66" s="44" t="s">
        <v>35</v>
      </c>
      <c r="E66" s="44" t="s">
        <v>62</v>
      </c>
      <c r="I66" s="44" t="s">
        <v>54</v>
      </c>
    </row>
    <row r="67" spans="1:9" s="44" customFormat="1" ht="11.25">
      <c r="A67" s="44" t="s">
        <v>36</v>
      </c>
      <c r="E67" s="44">
        <v>3.1</v>
      </c>
      <c r="I67" s="44">
        <v>7.9</v>
      </c>
    </row>
    <row r="68" s="82" customFormat="1" ht="12.75">
      <c r="A68" s="82" t="s">
        <v>64</v>
      </c>
    </row>
  </sheetData>
  <printOptions/>
  <pageMargins left="0.1968503937007874" right="0" top="0.31496062992125984" bottom="0.31496062992125984" header="0.31496062992125984" footer="0.1181102362204724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Arne Ljungars</dc:creator>
  <cp:keywords/>
  <dc:description/>
  <cp:lastModifiedBy>Harriet Blohmé</cp:lastModifiedBy>
  <cp:lastPrinted>2002-08-26T11:59:15Z</cp:lastPrinted>
  <dcterms:created xsi:type="dcterms:W3CDTF">2001-08-03T13:26:28Z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